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нов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<sst xmlns="http://schemas.openxmlformats.org/spreadsheetml/2006/main" count="87" uniqueCount="72">
  <si>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</si>
  <si>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</si>
  <si>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</si>
  <si>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</si>
  <si>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</si>
  <si>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</si>
  <si>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</si>
  <si>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</si>
  <si>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</si>
  <si>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</si>
  <si>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</si>
  <si>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</si>
  <si>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</si>
  <si>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</si>
  <si>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</si>
  <si>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</si>
  <si>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</si>
  <si>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</si>
  <si>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</si>
  <si>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</si>
  <si>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</si>
  <si>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</si>
  <si>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</si>
  <si>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</si>
  <si>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</si>
  <si>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</si>
  <si>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</si>
  <si>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</si>
  <si>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</si>
  <si>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</si>
  <si>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</si>
  <si>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</si>
  <si>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</si>
  <si>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</si>
  <si>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2.1.</t>
  </si>
  <si>
    <t>1 раз/неделю - подметание
1 раз/месяц 
влажная уборка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</si>
  <si>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</si>
  <si>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</si>
  <si>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</si>
  <si>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</si>
  <si>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</si>
  <si>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</si>
  <si>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</si>
  <si>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</si>
  <si>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</si>
  <si>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</si>
  <si>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</si>
  <si>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</si>
  <si>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</si>
  <si>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</si>
  <si>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</si>
  <si>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</si>
  <si>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</si>
  <si>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</si>
  <si>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</si>
  <si>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</si>
  <si>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</si>
  <si>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</si>
  <si>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</si>
  <si>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>S жилых и нежилых помещений, кв.м</t>
  </si>
  <si>
    <t>Сбор, вывоз  бытового мусора, содержание контейнерных площадок</t>
  </si>
  <si>
    <t xml:space="preserve">Директор ООО "ОЖКС № 2"                                               Л.А. Золотарева                        </t>
  </si>
  <si>
    <t xml:space="preserve">Принято:                                                 </t>
  </si>
  <si>
    <t>__________________</t>
  </si>
  <si>
    <t>Совет МКД</t>
  </si>
  <si>
    <t xml:space="preserve">        Совет МКД в лице______________________, с одной стороны и Общество с Ограниченной 
Ответственностью "Октябрьский Жилкомсервис № 2" в лице директора Золотаревой Л.А.., действующей на основании Устава,  с другой стороны, составили настоящий отчет о выполненных работах  с 01.09.2012 г по 31.12.2012г.   </t>
  </si>
  <si>
    <t>Адрес: Ленина, 35</t>
  </si>
  <si>
    <t>Тариф 01.09.12г-31.12.12г.</t>
  </si>
  <si>
    <t>Сумма с 01.09.12г.-31.12.12г., руб.</t>
  </si>
  <si>
    <t xml:space="preserve">Финансовый результат с 01.09.12г. (+ экономия,- перерасход)                                                      </t>
  </si>
  <si>
    <t>ОТЧЕТ
с 01.09.2012 г по 31.12.2012г. о выполнении условий  договора оказания услуг МКД № 170/2 от 30.08.2012 г., заключенного между ООО "ОЖКС № 2" и собственниками многоквартирного дома по адресу:  пр. Ленина, 35</t>
  </si>
  <si>
    <t>Исполнитель: Биштова З.В.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</si>
</sst>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:J48"/>
    </sheetView>
  </sheetViews>
  <sheetFormatPr defaultColWidth="9.00390625" defaultRowHeight="15.75"/>
  <cols>
    <col min="1" max="1" width="8.625" style="0" customWidth="1"/>
    <col min="2" max="2" width="27.75390625" style="0" customWidth="1"/>
    <col min="3" max="3" width="3.50390625" style="0" customWidth="1"/>
    <col min="4" max="4" width="18.50390625" style="0" customWidth="1"/>
    <col min="5" max="5" width="20.625" style="0" customWidth="1"/>
    <col min="6" max="6" width="22.50390625" style="0" hidden="1" customWidth="1"/>
    <col min="7" max="7" width="14.875" style="0" hidden="1" customWidth="1"/>
    <col min="8" max="8" width="10.25390625" style="0" hidden="1" customWidth="1"/>
    <col min="9" max="9" width="11.625" style="0" hidden="1" customWidth="1"/>
    <col min="10" max="10" width="22.25390625" style="0" customWidth="1"/>
    <col min="11" max="11" width="0" style="0" hidden="1" customWidth="1"/>
  </cols>
  <sheetData>
    <row r="1" spans="1:10" ht="98.25" customHeigh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68.25" customHeight="1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</row>
    <row r="3" spans="2:9" ht="31.5">
      <c r="B3" s="1" t="s">
        <v>66</v>
      </c>
      <c r="C3" s="2"/>
      <c r="D3" s="52" t="s">
        <v>59</v>
      </c>
      <c r="E3" s="12">
        <v>3918.6</v>
      </c>
      <c r="F3" s="2"/>
      <c r="I3" s="48"/>
    </row>
    <row r="4" spans="2:6" ht="15.75">
      <c r="B4" s="3" t="s">
        <v>0</v>
      </c>
      <c r="C4" s="13">
        <v>5</v>
      </c>
      <c r="D4" s="2" t="s">
        <v>1</v>
      </c>
      <c r="E4" s="13">
        <v>64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I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1" ht="31.5" customHeight="1">
      <c r="A7" s="8" t="s">
        <v>29</v>
      </c>
      <c r="B7" s="70" t="s">
        <v>37</v>
      </c>
      <c r="C7" s="71"/>
      <c r="D7" s="72"/>
      <c r="E7" s="5" t="s">
        <v>5</v>
      </c>
      <c r="F7" s="5" t="s">
        <v>6</v>
      </c>
      <c r="G7" s="54" t="s">
        <v>67</v>
      </c>
      <c r="H7" s="73" t="s">
        <v>68</v>
      </c>
      <c r="I7" s="74"/>
      <c r="J7" s="75"/>
      <c r="K7">
        <v>4</v>
      </c>
    </row>
    <row r="8" spans="1:10" ht="15.75" customHeight="1">
      <c r="A8" s="9">
        <v>1</v>
      </c>
      <c r="B8" s="98"/>
      <c r="C8" s="99"/>
      <c r="D8" s="99"/>
      <c r="E8" s="99"/>
      <c r="F8" s="100"/>
      <c r="G8" s="55"/>
      <c r="H8" s="56" t="s">
        <v>38</v>
      </c>
      <c r="I8" s="27" t="s">
        <v>39</v>
      </c>
      <c r="J8" s="27" t="s">
        <v>40</v>
      </c>
    </row>
    <row r="9" spans="1:10" ht="15.75" customHeight="1">
      <c r="A9" s="9"/>
      <c r="B9" s="98" t="s">
        <v>41</v>
      </c>
      <c r="C9" s="99"/>
      <c r="D9" s="99"/>
      <c r="E9" s="99"/>
      <c r="F9" s="100"/>
      <c r="G9" s="16"/>
      <c r="H9" s="16"/>
      <c r="I9" s="16"/>
      <c r="J9" s="27"/>
    </row>
    <row r="10" spans="1:10" ht="29.25" customHeight="1">
      <c r="A10" s="28"/>
      <c r="B10" s="81" t="s">
        <v>42</v>
      </c>
      <c r="C10" s="81"/>
      <c r="D10" s="81"/>
      <c r="E10" s="81"/>
      <c r="F10" s="81"/>
      <c r="G10" s="6"/>
      <c r="H10" s="14">
        <v>115144.6</v>
      </c>
      <c r="I10" s="20"/>
      <c r="J10" s="29">
        <f>H10+I10</f>
        <v>115144.6</v>
      </c>
    </row>
    <row r="11" spans="1:10" ht="15.75" customHeight="1">
      <c r="A11" s="28"/>
      <c r="B11" s="81" t="s">
        <v>43</v>
      </c>
      <c r="C11" s="81"/>
      <c r="D11" s="81"/>
      <c r="E11" s="81"/>
      <c r="F11" s="81"/>
      <c r="G11" s="6"/>
      <c r="H11" s="7">
        <v>8130.93</v>
      </c>
      <c r="I11" s="20"/>
      <c r="J11" s="29">
        <f>H11+I11</f>
        <v>8130.93</v>
      </c>
    </row>
    <row r="12" spans="1:10" ht="15.75" customHeight="1">
      <c r="A12" s="9"/>
      <c r="B12" s="81" t="s">
        <v>44</v>
      </c>
      <c r="C12" s="81"/>
      <c r="D12" s="81"/>
      <c r="E12" s="81"/>
      <c r="F12" s="81"/>
      <c r="G12" s="6"/>
      <c r="H12" s="14"/>
      <c r="I12" s="20">
        <v>0</v>
      </c>
      <c r="J12" s="29">
        <f>H12+I12</f>
        <v>0</v>
      </c>
    </row>
    <row r="13" spans="1:10" ht="15.75" customHeight="1">
      <c r="A13" s="9"/>
      <c r="B13" s="81" t="s">
        <v>45</v>
      </c>
      <c r="C13" s="81"/>
      <c r="D13" s="81"/>
      <c r="E13" s="81"/>
      <c r="F13" s="81"/>
      <c r="G13" s="6"/>
      <c r="H13" s="14">
        <v>0</v>
      </c>
      <c r="I13" s="30">
        <v>0</v>
      </c>
      <c r="J13" s="29">
        <f>H13+I13</f>
        <v>0</v>
      </c>
    </row>
    <row r="14" spans="1:10" ht="15.75" customHeight="1">
      <c r="A14" s="9"/>
      <c r="B14" s="80" t="s">
        <v>46</v>
      </c>
      <c r="C14" s="80"/>
      <c r="D14" s="80"/>
      <c r="E14" s="80"/>
      <c r="F14" s="80"/>
      <c r="G14" s="6"/>
      <c r="H14" s="31">
        <f>SUM(H10:H12)</f>
        <v>123275.53</v>
      </c>
      <c r="I14" s="32">
        <f>SUM(I10:I12)</f>
        <v>0</v>
      </c>
      <c r="J14" s="31">
        <f>SUM(J10:J13)</f>
        <v>123275.53</v>
      </c>
    </row>
    <row r="15" spans="1:10" ht="15.75" customHeight="1">
      <c r="A15" s="9">
        <v>2</v>
      </c>
      <c r="B15" s="103" t="s">
        <v>30</v>
      </c>
      <c r="C15" s="103"/>
      <c r="D15" s="103"/>
      <c r="E15" s="103"/>
      <c r="F15" s="103"/>
      <c r="G15" s="6"/>
      <c r="H15" s="14"/>
      <c r="I15" s="20"/>
      <c r="J15" s="17"/>
    </row>
    <row r="16" spans="1:10" ht="18.75" customHeight="1">
      <c r="A16" s="9" t="s">
        <v>34</v>
      </c>
      <c r="B16" s="57" t="s">
        <v>31</v>
      </c>
      <c r="C16" s="57"/>
      <c r="D16" s="57"/>
      <c r="E16" s="57"/>
      <c r="F16" s="58"/>
      <c r="G16" s="56"/>
      <c r="H16" s="56"/>
      <c r="I16" s="26"/>
      <c r="J16" s="27"/>
    </row>
    <row r="17" spans="1:10" ht="31.5" customHeight="1">
      <c r="A17" s="33"/>
      <c r="B17" s="79" t="s">
        <v>60</v>
      </c>
      <c r="C17" s="79"/>
      <c r="D17" s="79"/>
      <c r="E17" s="59" t="s">
        <v>26</v>
      </c>
      <c r="F17" s="22" t="s">
        <v>20</v>
      </c>
      <c r="G17" s="23">
        <v>1.12</v>
      </c>
      <c r="H17" s="35">
        <f>ROUND($E$3*G17*K7,2)</f>
        <v>17555.33</v>
      </c>
      <c r="I17" s="36">
        <f>$I$12*0.08</f>
        <v>0</v>
      </c>
      <c r="J17" s="37">
        <f>SUM(H17:I17)</f>
        <v>17555.33</v>
      </c>
    </row>
    <row r="18" spans="1:10" ht="15.75" customHeight="1">
      <c r="A18" s="9"/>
      <c r="B18" s="78" t="s">
        <v>15</v>
      </c>
      <c r="C18" s="78"/>
      <c r="D18" s="78"/>
      <c r="E18" s="59" t="s">
        <v>26</v>
      </c>
      <c r="F18" s="22" t="s">
        <v>16</v>
      </c>
      <c r="G18" s="23">
        <v>0.3</v>
      </c>
      <c r="H18" s="35">
        <f>ROUND($E$3*G18*K7,2)</f>
        <v>4702.32</v>
      </c>
      <c r="I18" s="36">
        <f>$I$12*0.02</f>
        <v>0</v>
      </c>
      <c r="J18" s="37">
        <f>SUM(H18:I18)</f>
        <v>4702.32</v>
      </c>
    </row>
    <row r="19" spans="1:10" ht="15.75" customHeight="1">
      <c r="A19" s="9"/>
      <c r="B19" s="95" t="s">
        <v>19</v>
      </c>
      <c r="C19" s="95"/>
      <c r="D19" s="95"/>
      <c r="E19" s="53" t="s">
        <v>47</v>
      </c>
      <c r="F19" s="24" t="s">
        <v>17</v>
      </c>
      <c r="G19" s="23">
        <v>0.41</v>
      </c>
      <c r="H19" s="35">
        <f>J19-I19</f>
        <v>5</v>
      </c>
      <c r="I19" s="36">
        <f>$I$12*0.07</f>
        <v>0</v>
      </c>
      <c r="J19" s="39">
        <v>5</v>
      </c>
    </row>
    <row r="20" spans="1:10" ht="15.75" customHeight="1">
      <c r="A20" s="33"/>
      <c r="B20" s="79" t="s">
        <v>25</v>
      </c>
      <c r="C20" s="79"/>
      <c r="D20" s="79"/>
      <c r="E20" s="60" t="s">
        <v>7</v>
      </c>
      <c r="F20" s="25" t="s">
        <v>8</v>
      </c>
      <c r="G20" s="23">
        <v>0.54</v>
      </c>
      <c r="H20" s="35">
        <f>ROUND($E$3*G20*K7,2)</f>
        <v>8464.18</v>
      </c>
      <c r="I20" s="36">
        <f>$I$12*0.04</f>
        <v>0</v>
      </c>
      <c r="J20" s="37">
        <f>SUM(H20:I20)</f>
        <v>8464.18</v>
      </c>
    </row>
    <row r="21" spans="1:10" ht="52.5" customHeight="1">
      <c r="A21" s="9"/>
      <c r="B21" s="95" t="s">
        <v>23</v>
      </c>
      <c r="C21" s="95"/>
      <c r="D21" s="95"/>
      <c r="E21" s="53" t="s">
        <v>48</v>
      </c>
      <c r="F21" s="24" t="s">
        <v>21</v>
      </c>
      <c r="G21" s="23">
        <v>0.13</v>
      </c>
      <c r="H21" s="35">
        <f>J21-I21</f>
        <v>2775.84</v>
      </c>
      <c r="I21" s="36">
        <f>$I$12*0.01</f>
        <v>0</v>
      </c>
      <c r="J21" s="39">
        <v>2775.84</v>
      </c>
    </row>
    <row r="22" spans="1:10" ht="27.75" customHeight="1">
      <c r="A22" s="33"/>
      <c r="B22" s="95" t="s">
        <v>9</v>
      </c>
      <c r="C22" s="95"/>
      <c r="D22" s="95"/>
      <c r="E22" s="53" t="s">
        <v>7</v>
      </c>
      <c r="F22" s="24" t="s">
        <v>10</v>
      </c>
      <c r="G22" s="23">
        <v>0</v>
      </c>
      <c r="H22" s="35">
        <f>ROUND($E$3*G22*K7,2)</f>
        <v>0</v>
      </c>
      <c r="I22" s="36">
        <f>$I$12*0.15</f>
        <v>0</v>
      </c>
      <c r="J22" s="37">
        <f>SUM(H22:I22)</f>
        <v>0</v>
      </c>
    </row>
    <row r="23" spans="1:10" ht="15.75" customHeight="1">
      <c r="A23" s="33"/>
      <c r="B23" s="95" t="s">
        <v>22</v>
      </c>
      <c r="C23" s="96"/>
      <c r="D23" s="96"/>
      <c r="E23" s="61" t="s">
        <v>11</v>
      </c>
      <c r="F23" s="21" t="s">
        <v>12</v>
      </c>
      <c r="G23" s="23">
        <v>0.05</v>
      </c>
      <c r="H23" s="35">
        <f>J23-I23</f>
        <v>2064.6</v>
      </c>
      <c r="I23" s="36">
        <f>$I$12*0.003</f>
        <v>0</v>
      </c>
      <c r="J23" s="39">
        <v>2064.6</v>
      </c>
    </row>
    <row r="24" spans="1:10" ht="25.5">
      <c r="A24" s="9"/>
      <c r="B24" s="95" t="s">
        <v>49</v>
      </c>
      <c r="C24" s="95"/>
      <c r="D24" s="95"/>
      <c r="E24" s="59" t="s">
        <v>27</v>
      </c>
      <c r="F24" s="40" t="s">
        <v>33</v>
      </c>
      <c r="G24" s="23">
        <v>1.63</v>
      </c>
      <c r="H24" s="35">
        <f>ROUND($E$3*G24*K7,2)</f>
        <v>25549.27</v>
      </c>
      <c r="I24" s="36">
        <f>$I$12*0.19</f>
        <v>0</v>
      </c>
      <c r="J24" s="37">
        <f aca="true" t="shared" si="0" ref="J24:J29">SUM(H24:I24)</f>
        <v>25549.27</v>
      </c>
    </row>
    <row r="25" spans="1:10" ht="40.5" customHeight="1">
      <c r="A25" s="9"/>
      <c r="B25" s="78" t="s">
        <v>13</v>
      </c>
      <c r="C25" s="78"/>
      <c r="D25" s="78"/>
      <c r="E25" s="34" t="s">
        <v>35</v>
      </c>
      <c r="F25" s="40" t="s">
        <v>33</v>
      </c>
      <c r="G25" s="23">
        <v>0</v>
      </c>
      <c r="H25" s="35">
        <f>ROUND($E$3*G25*4,2)</f>
        <v>0</v>
      </c>
      <c r="I25" s="36">
        <v>0</v>
      </c>
      <c r="J25" s="37">
        <f t="shared" si="0"/>
        <v>0</v>
      </c>
    </row>
    <row r="26" spans="1:10" ht="27.75" customHeight="1">
      <c r="A26" s="9"/>
      <c r="B26" s="102" t="s">
        <v>28</v>
      </c>
      <c r="C26" s="90"/>
      <c r="D26" s="91"/>
      <c r="E26" s="59" t="s">
        <v>27</v>
      </c>
      <c r="F26" s="40" t="s">
        <v>33</v>
      </c>
      <c r="G26" s="23">
        <f>4.32-G27-G28</f>
        <v>4.32</v>
      </c>
      <c r="H26" s="35">
        <f>ROUND($E$3*G26*K7,2)</f>
        <v>67713.41</v>
      </c>
      <c r="I26" s="42">
        <f>$I$12*0.22</f>
        <v>0</v>
      </c>
      <c r="J26" s="37">
        <f t="shared" si="0"/>
        <v>67713.41</v>
      </c>
    </row>
    <row r="27" spans="1:10" ht="20.25" customHeight="1">
      <c r="A27" s="33"/>
      <c r="B27" s="95" t="s">
        <v>50</v>
      </c>
      <c r="C27" s="95"/>
      <c r="D27" s="95"/>
      <c r="E27" s="53" t="s">
        <v>7</v>
      </c>
      <c r="F27" s="40" t="s">
        <v>33</v>
      </c>
      <c r="G27" s="23">
        <v>0</v>
      </c>
      <c r="H27" s="35">
        <f>ROUND($E$3*G27*K7,2)</f>
        <v>0</v>
      </c>
      <c r="I27" s="42"/>
      <c r="J27" s="37">
        <f t="shared" si="0"/>
        <v>0</v>
      </c>
    </row>
    <row r="28" spans="1:10" ht="15.75" customHeight="1">
      <c r="A28" s="9"/>
      <c r="B28" s="95" t="s">
        <v>51</v>
      </c>
      <c r="C28" s="95"/>
      <c r="D28" s="95"/>
      <c r="E28" s="53" t="s">
        <v>7</v>
      </c>
      <c r="F28" s="40" t="s">
        <v>33</v>
      </c>
      <c r="G28" s="23">
        <v>0</v>
      </c>
      <c r="H28" s="35">
        <f>ROUND($E$3*G28*K7,2)</f>
        <v>0</v>
      </c>
      <c r="I28" s="42"/>
      <c r="J28" s="37">
        <f t="shared" si="0"/>
        <v>0</v>
      </c>
    </row>
    <row r="29" spans="1:10" ht="25.5">
      <c r="A29" s="9"/>
      <c r="B29" s="96" t="s">
        <v>18</v>
      </c>
      <c r="C29" s="96"/>
      <c r="D29" s="96"/>
      <c r="E29" s="38" t="s">
        <v>27</v>
      </c>
      <c r="F29" s="40" t="s">
        <v>33</v>
      </c>
      <c r="G29" s="23">
        <v>1.12</v>
      </c>
      <c r="H29" s="35">
        <f>ROUND($E$3*G29*K7,2)</f>
        <v>17555.33</v>
      </c>
      <c r="I29" s="36">
        <f>$I$12*0.1</f>
        <v>0</v>
      </c>
      <c r="J29" s="37">
        <f t="shared" si="0"/>
        <v>17555.33</v>
      </c>
    </row>
    <row r="30" spans="1:10" ht="15.75" customHeight="1">
      <c r="A30" s="9"/>
      <c r="B30" s="89"/>
      <c r="C30" s="90"/>
      <c r="D30" s="91"/>
      <c r="E30" s="53"/>
      <c r="F30" s="40"/>
      <c r="G30" s="21"/>
      <c r="H30" s="41"/>
      <c r="I30" s="30"/>
      <c r="J30" s="43"/>
    </row>
    <row r="31" spans="1:10" ht="15.75">
      <c r="A31" s="9"/>
      <c r="B31" s="101" t="s">
        <v>24</v>
      </c>
      <c r="C31" s="101"/>
      <c r="D31" s="101"/>
      <c r="E31" s="9"/>
      <c r="F31" s="40"/>
      <c r="G31" s="10">
        <f>SUM(G17:G29)</f>
        <v>9.620000000000001</v>
      </c>
      <c r="H31" s="46">
        <f>SUM(H17:H30)</f>
        <v>146385.28</v>
      </c>
      <c r="I31" s="32">
        <f>SUM(I17:I30)</f>
        <v>0</v>
      </c>
      <c r="J31" s="46">
        <f>SUM(J17:J30)</f>
        <v>146385.28</v>
      </c>
    </row>
    <row r="32" spans="1:10" ht="16.5" customHeight="1" hidden="1">
      <c r="A32" s="9"/>
      <c r="B32" s="97" t="s">
        <v>52</v>
      </c>
      <c r="C32" s="76"/>
      <c r="D32" s="77"/>
      <c r="E32" s="53" t="s">
        <v>7</v>
      </c>
      <c r="F32" s="40"/>
      <c r="G32" s="21"/>
      <c r="H32" s="41"/>
      <c r="I32" s="30"/>
      <c r="J32" s="43"/>
    </row>
    <row r="33" spans="1:10" ht="25.5" customHeight="1" hidden="1">
      <c r="A33" s="9"/>
      <c r="B33" s="97" t="s">
        <v>53</v>
      </c>
      <c r="C33" s="76"/>
      <c r="D33" s="77"/>
      <c r="E33" s="59" t="s">
        <v>27</v>
      </c>
      <c r="F33" s="40"/>
      <c r="G33" s="21"/>
      <c r="H33" s="41"/>
      <c r="I33" s="30"/>
      <c r="J33" s="43"/>
    </row>
    <row r="34" spans="1:10" ht="15.75">
      <c r="A34" s="9"/>
      <c r="B34" s="89"/>
      <c r="C34" s="90"/>
      <c r="D34" s="91"/>
      <c r="E34" s="53"/>
      <c r="F34" s="40"/>
      <c r="G34" s="21"/>
      <c r="H34" s="41"/>
      <c r="I34" s="30"/>
      <c r="J34" s="43"/>
    </row>
    <row r="35" spans="1:10" ht="23.25" customHeight="1">
      <c r="A35" s="9" t="s">
        <v>54</v>
      </c>
      <c r="B35" s="92" t="s">
        <v>55</v>
      </c>
      <c r="C35" s="93"/>
      <c r="D35" s="93"/>
      <c r="E35" s="94"/>
      <c r="F35" s="40" t="s">
        <v>33</v>
      </c>
      <c r="G35" s="10">
        <f>H35/E3/4</f>
        <v>2.7484305619353853</v>
      </c>
      <c r="H35" s="62">
        <v>43080</v>
      </c>
      <c r="I35" s="44">
        <v>0</v>
      </c>
      <c r="J35" s="46">
        <f>SUM(H35:I35)</f>
        <v>43080</v>
      </c>
    </row>
    <row r="36" spans="1:10" ht="15.75" customHeight="1">
      <c r="A36" s="11"/>
      <c r="B36" s="86" t="s">
        <v>32</v>
      </c>
      <c r="C36" s="86"/>
      <c r="D36" s="86"/>
      <c r="E36" s="86"/>
      <c r="F36" s="86"/>
      <c r="G36" s="10">
        <f>SUM(G31:G35)</f>
        <v>12.368430561935387</v>
      </c>
      <c r="H36" s="63">
        <f>SUM(H31:H35)</f>
        <v>189465.28</v>
      </c>
      <c r="I36" s="64">
        <f>SUM(I31:I35)</f>
        <v>0</v>
      </c>
      <c r="J36" s="64">
        <f>SUM(J31:J35)</f>
        <v>189465.28</v>
      </c>
    </row>
    <row r="37" spans="1:10" ht="15.75" customHeight="1">
      <c r="A37" s="9" t="s">
        <v>36</v>
      </c>
      <c r="B37" s="86" t="s">
        <v>56</v>
      </c>
      <c r="C37" s="86"/>
      <c r="D37" s="86"/>
      <c r="E37" s="86"/>
      <c r="F37" s="86"/>
      <c r="G37" s="10"/>
      <c r="H37" s="45">
        <v>0</v>
      </c>
      <c r="I37" s="45">
        <v>0</v>
      </c>
      <c r="J37" s="65">
        <f>SUM(H37:I37)</f>
        <v>0</v>
      </c>
    </row>
    <row r="38" spans="1:10" ht="15.75" customHeight="1">
      <c r="A38" s="11"/>
      <c r="B38" s="86" t="s">
        <v>57</v>
      </c>
      <c r="C38" s="86"/>
      <c r="D38" s="86"/>
      <c r="E38" s="86"/>
      <c r="F38" s="86"/>
      <c r="G38" s="10">
        <f>SUM(G36:G37)</f>
        <v>12.368430561935387</v>
      </c>
      <c r="H38" s="63">
        <f>SUM(H36:H37)</f>
        <v>189465.28</v>
      </c>
      <c r="I38" s="64">
        <f>SUM(I36:I37)</f>
        <v>0</v>
      </c>
      <c r="J38" s="64">
        <f>SUM(J36:J37)</f>
        <v>189465.28</v>
      </c>
    </row>
    <row r="39" spans="1:10" ht="26.25" customHeight="1">
      <c r="A39" s="9">
        <v>3</v>
      </c>
      <c r="B39" s="87" t="s">
        <v>69</v>
      </c>
      <c r="C39" s="88"/>
      <c r="D39" s="88"/>
      <c r="E39" s="88"/>
      <c r="F39" s="88"/>
      <c r="G39" s="50"/>
      <c r="H39" s="35">
        <f>H14-H38</f>
        <v>-66189.75</v>
      </c>
      <c r="I39" s="35">
        <f>I14-I38</f>
        <v>0</v>
      </c>
      <c r="J39" s="32">
        <f>J14-J38</f>
        <v>-66189.75</v>
      </c>
    </row>
    <row r="40" spans="1:10" ht="15" customHeight="1">
      <c r="A40" s="49"/>
      <c r="B40" s="66"/>
      <c r="C40" s="66"/>
      <c r="D40" s="66"/>
      <c r="E40" s="66"/>
      <c r="F40" s="66"/>
      <c r="G40" s="66"/>
      <c r="H40" s="67"/>
      <c r="I40" s="68"/>
      <c r="J40" s="69"/>
    </row>
    <row r="41" spans="2:6" ht="15.75" customHeight="1">
      <c r="B41" s="15"/>
      <c r="F41" s="15"/>
    </row>
    <row r="42" spans="2:6" ht="15.75">
      <c r="B42" s="18" t="s">
        <v>61</v>
      </c>
      <c r="C42" s="18"/>
      <c r="D42" s="18"/>
      <c r="E42" s="15"/>
      <c r="F42" s="15"/>
    </row>
    <row r="43" spans="2:4" ht="15.75">
      <c r="B43" s="18"/>
      <c r="C43" s="18"/>
      <c r="D43" s="18"/>
    </row>
    <row r="44" spans="2:5" ht="15.75">
      <c r="B44" s="47" t="s">
        <v>62</v>
      </c>
      <c r="C44" s="47"/>
      <c r="D44" s="19"/>
      <c r="E44" s="51" t="s">
        <v>63</v>
      </c>
    </row>
    <row r="45" ht="15.75">
      <c r="B45" s="15" t="s">
        <v>64</v>
      </c>
    </row>
    <row r="46" spans="2:4" ht="15.75">
      <c r="B46" s="83" t="s">
        <v>58</v>
      </c>
      <c r="C46" s="83"/>
      <c r="D46" s="83"/>
    </row>
    <row r="47" ht="15.75">
      <c r="B47" s="82" t="s">
        <v>71</v>
      </c>
    </row>
  </sheetData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37:F37"/>
    <mergeCell ref="B38:F38"/>
    <mergeCell ref="B39:F39"/>
    <mergeCell ref="B46:D46"/>
  </mergeCells>
  <printOptions/>
  <pageMargins left="0.68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2013-02-25T09:30:50Z</cp:lastPrinted>
  <dcterms:created xsi:type="dcterms:W3CDTF">2009-08-26T03:25:10Z</dcterms:created>
  <dcterms:modified xsi:type="dcterms:W3CDTF">2013-04-23T18:23:35Z</dcterms:modified>
  <cp:category/>
  <cp:version/>
  <cp:contentType/>
  <cp:contentStatus/>
</cp:coreProperties>
</file>